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7304\Google Drive\0. Documentos Cristhian\5. UCSF\1. Química General\2024\Coloquio\Ejercicios Excel\"/>
    </mc:Choice>
  </mc:AlternateContent>
  <bookViews>
    <workbookView xWindow="0" yWindow="0" windowWidth="19200" windowHeight="6930"/>
  </bookViews>
  <sheets>
    <sheet name="Primera derivada AF" sheetId="4" r:id="rId1"/>
    <sheet name="Primera derivada H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4" l="1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E28" i="4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2" i="4"/>
  <c r="E12" i="4" s="1"/>
  <c r="F11" i="4"/>
  <c r="D11" i="4"/>
  <c r="E11" i="4" s="1"/>
  <c r="D10" i="4"/>
  <c r="E10" i="4" s="1"/>
  <c r="D15" i="3"/>
  <c r="E15" i="3" s="1"/>
  <c r="D16" i="3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12" i="3"/>
  <c r="E12" i="3" s="1"/>
  <c r="D13" i="3"/>
  <c r="E13" i="3" s="1"/>
  <c r="D14" i="3"/>
  <c r="E14" i="3" s="1"/>
  <c r="D11" i="3"/>
  <c r="E11" i="3" s="1"/>
  <c r="E16" i="3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29" i="3"/>
  <c r="E29" i="3" s="1"/>
  <c r="D28" i="3"/>
  <c r="E28" i="3" s="1"/>
  <c r="D10" i="3"/>
  <c r="E10" i="3" s="1"/>
  <c r="F11" i="3"/>
</calcChain>
</file>

<file path=xl/sharedStrings.xml><?xml version="1.0" encoding="utf-8"?>
<sst xmlns="http://schemas.openxmlformats.org/spreadsheetml/2006/main" count="23" uniqueCount="14">
  <si>
    <t>[H+]</t>
  </si>
  <si>
    <t>pH</t>
  </si>
  <si>
    <t>∆V</t>
  </si>
  <si>
    <t>∆pH</t>
  </si>
  <si>
    <t>∆pH/∆V</t>
  </si>
  <si>
    <t>V Base</t>
  </si>
  <si>
    <t>Kw</t>
  </si>
  <si>
    <t>Ka</t>
  </si>
  <si>
    <t>V HA (mL)</t>
  </si>
  <si>
    <t>C HA (M)</t>
  </si>
  <si>
    <t>C B (M)</t>
  </si>
  <si>
    <t>Veq</t>
  </si>
  <si>
    <t>V HCl (mL)</t>
  </si>
  <si>
    <t xml:space="preserve">C HCl (M)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</si>
</sst>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00000000000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2"/>
      <color theme="9" tint="-0.49998474074526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'Primera derivada AF'!$V$9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'Primera derivada AF'!$T$10:$T$24</c:f>
              <c:numCache>
                <c:formatCode>General</c:formatCode>
                <c:ptCount val="15"/>
              </c:numCache>
            </c:numRef>
          </c:xVal>
          <c:yVal>
            <c:numRef>
              <c:f>'Primera derivada AF'!$V$10:$V$24</c:f>
              <c:numCache>
                <c:formatCode>0.0000</c:formatCode>
                <c:ptCount val="1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1A-4640-942E-4534B66DE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408831"/>
        <c:axId val="967403007"/>
      </c:scatterChart>
      <c:valAx>
        <c:axId val="967408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7403007"/>
        <c:crosses val="autoZero"/>
        <c:crossBetween val="midCat"/>
      </c:valAx>
      <c:valAx>
        <c:axId val="96740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7408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'Primera derivada AF'!$T$10:$T$24</c:f>
              <c:numCache>
                <c:formatCode>General</c:formatCode>
                <c:ptCount val="15"/>
              </c:numCache>
            </c:numRef>
          </c:xVal>
          <c:yVal>
            <c:numRef>
              <c:f>'Primera derivada AF'!$Y$10:$Y$24</c:f>
              <c:numCache>
                <c:formatCode>0.0000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BE-4C92-A756-59512E958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495423"/>
        <c:axId val="872488767"/>
      </c:scatterChart>
      <c:valAx>
        <c:axId val="872495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2488767"/>
        <c:crosses val="autoZero"/>
        <c:crossBetween val="midCat"/>
      </c:valAx>
      <c:valAx>
        <c:axId val="872488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2495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ES"/>
              <a:t>pH vs V NaOH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257611548556431"/>
          <c:y val="8.5105726220842115E-2"/>
          <c:w val="0.84738910761154851"/>
          <c:h val="0.81350171897526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'Primera derivada AF'!$E$9</c:f>
              <c:strCache>
                <c:ptCount val="1"/>
                <c:pt idx="0">
                  <c:v>pH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'Primera derivada AF'!$C$10:$C$49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15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35</c:v>
                </c:pt>
                <c:pt idx="25">
                  <c:v>40</c:v>
                </c:pt>
                <c:pt idx="26">
                  <c:v>45</c:v>
                </c:pt>
                <c:pt idx="27">
                  <c:v>50</c:v>
                </c:pt>
                <c:pt idx="28">
                  <c:v>55</c:v>
                </c:pt>
                <c:pt idx="29">
                  <c:v>60</c:v>
                </c:pt>
                <c:pt idx="30">
                  <c:v>65</c:v>
                </c:pt>
                <c:pt idx="31">
                  <c:v>70</c:v>
                </c:pt>
                <c:pt idx="32">
                  <c:v>75</c:v>
                </c:pt>
                <c:pt idx="33">
                  <c:v>80</c:v>
                </c:pt>
                <c:pt idx="34">
                  <c:v>85</c:v>
                </c:pt>
                <c:pt idx="35">
                  <c:v>90</c:v>
                </c:pt>
                <c:pt idx="36">
                  <c:v>95</c:v>
                </c:pt>
                <c:pt idx="37">
                  <c:v>100</c:v>
                </c:pt>
              </c:numCache>
            </c:numRef>
          </c:xVal>
          <c:yVal>
            <c:numRef>
              <c:f>'Primera derivada AF'!$E$10:$E$49</c:f>
              <c:numCache>
                <c:formatCode>0.000</c:formatCode>
                <c:ptCount val="40"/>
                <c:pt idx="0">
                  <c:v>1</c:v>
                </c:pt>
                <c:pt idx="1">
                  <c:v>1.0347621062592121</c:v>
                </c:pt>
                <c:pt idx="2">
                  <c:v>1.0696359281413945</c:v>
                </c:pt>
                <c:pt idx="3">
                  <c:v>1.1047353505200128</c:v>
                </c:pt>
                <c:pt idx="4">
                  <c:v>1.1401787031650368</c:v>
                </c:pt>
                <c:pt idx="5">
                  <c:v>1.1760912590556813</c:v>
                </c:pt>
                <c:pt idx="6">
                  <c:v>1.2126080928814438</c:v>
                </c:pt>
                <c:pt idx="7">
                  <c:v>1.2498774732166</c:v>
                </c:pt>
                <c:pt idx="8">
                  <c:v>1.2880650184996136</c:v>
                </c:pt>
                <c:pt idx="9">
                  <c:v>1.3273589343863303</c:v>
                </c:pt>
                <c:pt idx="10">
                  <c:v>1.3679767852945943</c:v>
                </c:pt>
                <c:pt idx="11">
                  <c:v>1.4542583717601583</c:v>
                </c:pt>
                <c:pt idx="12">
                  <c:v>1.6020599913279623</c:v>
                </c:pt>
                <c:pt idx="13">
                  <c:v>1.7883704155653297</c:v>
                </c:pt>
                <c:pt idx="14">
                  <c:v>1.9542425094393248</c:v>
                </c:pt>
                <c:pt idx="15">
                  <c:v>2.1949766032160554</c:v>
                </c:pt>
                <c:pt idx="16">
                  <c:v>2.3802112417116064</c:v>
                </c:pt>
                <c:pt idx="17">
                  <c:v>2.6901960800285152</c:v>
                </c:pt>
                <c:pt idx="18">
                  <c:v>7</c:v>
                </c:pt>
                <c:pt idx="19">
                  <c:v>11.292429823902063</c:v>
                </c:pt>
                <c:pt idx="20">
                  <c:v>11.585026652029182</c:v>
                </c:pt>
                <c:pt idx="21">
                  <c:v>11.752845385118873</c:v>
                </c:pt>
                <c:pt idx="22">
                  <c:v>11.869666231504993</c:v>
                </c:pt>
                <c:pt idx="23">
                  <c:v>11.958607314841775</c:v>
                </c:pt>
                <c:pt idx="24">
                  <c:v>12.221848749616356</c:v>
                </c:pt>
                <c:pt idx="25">
                  <c:v>12.363177902412826</c:v>
                </c:pt>
                <c:pt idx="26">
                  <c:v>12.455931955649724</c:v>
                </c:pt>
                <c:pt idx="27">
                  <c:v>12.522878745280337</c:v>
                </c:pt>
                <c:pt idx="28">
                  <c:v>12.574031267727719</c:v>
                </c:pt>
                <c:pt idx="29">
                  <c:v>12.614649118635983</c:v>
                </c:pt>
                <c:pt idx="30">
                  <c:v>12.647817481888637</c:v>
                </c:pt>
                <c:pt idx="31">
                  <c:v>12.675488908486496</c:v>
                </c:pt>
                <c:pt idx="32">
                  <c:v>12.698970004336019</c:v>
                </c:pt>
                <c:pt idx="33">
                  <c:v>12.719173390424306</c:v>
                </c:pt>
                <c:pt idx="34">
                  <c:v>12.736758565225418</c:v>
                </c:pt>
                <c:pt idx="35">
                  <c:v>12.752215516289244</c:v>
                </c:pt>
                <c:pt idx="36">
                  <c:v>12.765916793966632</c:v>
                </c:pt>
                <c:pt idx="37">
                  <c:v>12.778151250383644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9E-4477-906C-450283091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187712"/>
        <c:axId val="1960189792"/>
      </c:scatterChart>
      <c:scatterChart>
        <c:scatterStyle val="lineMarker"/>
        <c:varyColors val="0"/>
        <c:ser>
          <c:idx val="1"/>
          <c:order val="1"/>
          <c:tx>
            <c:v>1a derivada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'Primera derivada AF'!$C$10:$C$49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15</c:v>
                </c:pt>
                <c:pt idx="13">
                  <c:v>18</c:v>
                </c:pt>
                <c:pt idx="14">
                  <c:v>20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35</c:v>
                </c:pt>
                <c:pt idx="25">
                  <c:v>40</c:v>
                </c:pt>
                <c:pt idx="26">
                  <c:v>45</c:v>
                </c:pt>
                <c:pt idx="27">
                  <c:v>50</c:v>
                </c:pt>
                <c:pt idx="28">
                  <c:v>55</c:v>
                </c:pt>
                <c:pt idx="29">
                  <c:v>60</c:v>
                </c:pt>
                <c:pt idx="30">
                  <c:v>65</c:v>
                </c:pt>
                <c:pt idx="31">
                  <c:v>70</c:v>
                </c:pt>
                <c:pt idx="32">
                  <c:v>75</c:v>
                </c:pt>
                <c:pt idx="33">
                  <c:v>80</c:v>
                </c:pt>
                <c:pt idx="34">
                  <c:v>85</c:v>
                </c:pt>
                <c:pt idx="35">
                  <c:v>90</c:v>
                </c:pt>
                <c:pt idx="36">
                  <c:v>95</c:v>
                </c:pt>
                <c:pt idx="37">
                  <c:v>100</c:v>
                </c:pt>
              </c:numCache>
            </c:numRef>
          </c:xVal>
          <c:yVal>
            <c:numRef>
              <c:f>'Primera derivada AF'!$H$10:$H$49</c:f>
              <c:numCache>
                <c:formatCode>0.0000</c:formatCode>
                <c:ptCount val="4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9E-4477-906C-450283091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434319"/>
        <c:axId val="1126424751"/>
      </c:scatterChart>
      <c:valAx>
        <c:axId val="1960187712"/>
        <c:scaling>
          <c:orientation val="minMax"/>
          <c:max val="1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s-ES"/>
                  <a:t>V NaOH (mL)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ES"/>
          </a:p>
        </c:txPr>
        <c:crossAx val="1960189792"/>
        <c:crosses val="autoZero"/>
        <c:crossBetween val="midCat"/>
      </c:valAx>
      <c:valAx>
        <c:axId val="196018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s-ES" sz="1400" b="1"/>
                  <a:t>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ES"/>
          </a:p>
        </c:txPr>
        <c:crossAx val="1960187712"/>
        <c:crosses val="autoZero"/>
        <c:crossBetween val="midCat"/>
      </c:valAx>
      <c:valAx>
        <c:axId val="1126424751"/>
        <c:scaling>
          <c:orientation val="minMax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ES"/>
          </a:p>
        </c:txPr>
        <c:crossAx val="1126434319"/>
        <c:crosses val="max"/>
        <c:crossBetween val="midCat"/>
      </c:valAx>
      <c:valAx>
        <c:axId val="11264343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6424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7601706036745"/>
          <c:y val="0.45606114376548001"/>
          <c:w val="0.16048982939632547"/>
          <c:h val="7.6739122398432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rebuchet MS" panose="020B0603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ES"/>
              <a:t>pH vs V NaOH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729002624671917"/>
          <c:y val="8.7065727699530512E-2"/>
          <c:w val="0.828513779527559"/>
          <c:h val="0.80870115707367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'Primera derivada HA'!$E$9</c:f>
              <c:strCache>
                <c:ptCount val="1"/>
                <c:pt idx="0">
                  <c:v>pH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'Primera derivada HA'!$C$10:$C$50</c:f>
              <c:numCache>
                <c:formatCode>General</c:formatCode>
                <c:ptCount val="4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20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70</c:v>
                </c:pt>
              </c:numCache>
            </c:numRef>
          </c:xVal>
          <c:yVal>
            <c:numRef>
              <c:f>'Primera derivada HA'!$E$10:$E$50</c:f>
              <c:numCache>
                <c:formatCode>0.000</c:formatCode>
                <c:ptCount val="41"/>
                <c:pt idx="0">
                  <c:v>3.3723637474483468</c:v>
                </c:pt>
                <c:pt idx="1">
                  <c:v>3.6840296545430822</c:v>
                </c:pt>
                <c:pt idx="2">
                  <c:v>4.0245681914907374</c:v>
                </c:pt>
                <c:pt idx="3">
                  <c:v>4.1426675035687319</c:v>
                </c:pt>
                <c:pt idx="4">
                  <c:v>4.2441251443275085</c:v>
                </c:pt>
                <c:pt idx="5">
                  <c:v>4.3345530298076449</c:v>
                </c:pt>
                <c:pt idx="6">
                  <c:v>4.4173685605103641</c:v>
                </c:pt>
                <c:pt idx="7">
                  <c:v>4.4948500216800937</c:v>
                </c:pt>
                <c:pt idx="8">
                  <c:v>4.5686362358410131</c:v>
                </c:pt>
                <c:pt idx="9">
                  <c:v>4.6399921443766807</c:v>
                </c:pt>
                <c:pt idx="10">
                  <c:v>4.7099653886374817</c:v>
                </c:pt>
                <c:pt idx="11">
                  <c:v>4.7794896011559063</c:v>
                </c:pt>
                <c:pt idx="12">
                  <c:v>4.8494628454167072</c:v>
                </c:pt>
                <c:pt idx="13">
                  <c:v>4.9208187539523749</c:v>
                </c:pt>
                <c:pt idx="14">
                  <c:v>4.9946049681132942</c:v>
                </c:pt>
                <c:pt idx="15">
                  <c:v>5.0720864292830239</c:v>
                </c:pt>
                <c:pt idx="16">
                  <c:v>5.346787486224656</c:v>
                </c:pt>
                <c:pt idx="17">
                  <c:v>6.1249387366082999</c:v>
                </c:pt>
                <c:pt idx="18">
                  <c:v>8.3723637474483468</c:v>
                </c:pt>
                <c:pt idx="19">
                  <c:v>10.292429823902063</c:v>
                </c:pt>
                <c:pt idx="20">
                  <c:v>10.585026652029182</c:v>
                </c:pt>
                <c:pt idx="21">
                  <c:v>10.752845385118873</c:v>
                </c:pt>
                <c:pt idx="22">
                  <c:v>10.958607314841775</c:v>
                </c:pt>
                <c:pt idx="23">
                  <c:v>11.089223184341765</c:v>
                </c:pt>
                <c:pt idx="24">
                  <c:v>11.183390497797181</c:v>
                </c:pt>
                <c:pt idx="25">
                  <c:v>11.256062850147458</c:v>
                </c:pt>
                <c:pt idx="26">
                  <c:v>11.314602802853255</c:v>
                </c:pt>
                <c:pt idx="27">
                  <c:v>11.363177902412826</c:v>
                </c:pt>
                <c:pt idx="28">
                  <c:v>11.404374118677447</c:v>
                </c:pt>
                <c:pt idx="29">
                  <c:v>11.439904510215573</c:v>
                </c:pt>
                <c:pt idx="30">
                  <c:v>11.470960946014843</c:v>
                </c:pt>
                <c:pt idx="31">
                  <c:v>11.498404975897136</c:v>
                </c:pt>
                <c:pt idx="32">
                  <c:v>11.522878745280337</c:v>
                </c:pt>
                <c:pt idx="33">
                  <c:v>11.544873038986506</c:v>
                </c:pt>
                <c:pt idx="34">
                  <c:v>11.564770906608514</c:v>
                </c:pt>
                <c:pt idx="35">
                  <c:v>11.582876674955623</c:v>
                </c:pt>
                <c:pt idx="36">
                  <c:v>11.599435847501814</c:v>
                </c:pt>
                <c:pt idx="37">
                  <c:v>11.614649118635983</c:v>
                </c:pt>
                <c:pt idx="38">
                  <c:v>11.675488908486496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B0-458C-B392-CC5E803DD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187712"/>
        <c:axId val="1960189792"/>
      </c:scatterChart>
      <c:scatterChart>
        <c:scatterStyle val="lineMarker"/>
        <c:varyColors val="0"/>
        <c:ser>
          <c:idx val="1"/>
          <c:order val="1"/>
          <c:tx>
            <c:v>1a derivada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'Primera derivada HA'!$C$10:$C$50</c:f>
              <c:numCache>
                <c:formatCode>General</c:formatCode>
                <c:ptCount val="4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20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70</c:v>
                </c:pt>
              </c:numCache>
            </c:numRef>
          </c:xVal>
          <c:yVal>
            <c:numRef>
              <c:f>'Primera derivada HA'!$H$10:$H$50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DB0-458C-B392-CC5E803DD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434319"/>
        <c:axId val="1126424751"/>
      </c:scatterChart>
      <c:valAx>
        <c:axId val="1960187712"/>
        <c:scaling>
          <c:orientation val="minMax"/>
          <c:max val="7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s-ES"/>
                  <a:t>V NaOH (mL)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ES"/>
          </a:p>
        </c:txPr>
        <c:crossAx val="1960189792"/>
        <c:crosses val="autoZero"/>
        <c:crossBetween val="midCat"/>
      </c:valAx>
      <c:valAx>
        <c:axId val="196018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es-ES" sz="1400"/>
                  <a:t>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ES"/>
          </a:p>
        </c:txPr>
        <c:crossAx val="1960187712"/>
        <c:crosses val="autoZero"/>
        <c:crossBetween val="midCat"/>
      </c:valAx>
      <c:valAx>
        <c:axId val="112642475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ES"/>
          </a:p>
        </c:txPr>
        <c:crossAx val="1126434319"/>
        <c:crosses val="max"/>
        <c:crossBetween val="midCat"/>
      </c:valAx>
      <c:valAx>
        <c:axId val="11264343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6424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13517060367455"/>
          <c:y val="0.45579775239362685"/>
          <c:w val="0.16048982939632547"/>
          <c:h val="7.6739122398432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rebuchet MS" panose="020B0603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'Primera derivada HA'!$T$10:$T$24</c:f>
              <c:numCache>
                <c:formatCode>General</c:formatCode>
                <c:ptCount val="15"/>
              </c:numCache>
            </c:numRef>
          </c:xVal>
          <c:yVal>
            <c:numRef>
              <c:f>'Primera derivada HA'!$Y$10:$Y$24</c:f>
              <c:numCache>
                <c:formatCode>0.0000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DF-4513-8E1C-EF9814702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495423"/>
        <c:axId val="872488767"/>
      </c:scatterChart>
      <c:valAx>
        <c:axId val="8724954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2488767"/>
        <c:crosses val="autoZero"/>
        <c:crossBetween val="midCat"/>
      </c:valAx>
      <c:valAx>
        <c:axId val="872488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24954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165100</xdr:colOff>
      <xdr:row>7</xdr:row>
      <xdr:rowOff>161925</xdr:rowOff>
    </xdr:from>
    <xdr:to>
      <xdr:col>32</xdr:col>
      <xdr:colOff>165100</xdr:colOff>
      <xdr:row>38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200025</xdr:colOff>
      <xdr:row>27</xdr:row>
      <xdr:rowOff>155575</xdr:rowOff>
    </xdr:from>
    <xdr:to>
      <xdr:col>32</xdr:col>
      <xdr:colOff>200025</xdr:colOff>
      <xdr:row>50</xdr:row>
      <xdr:rowOff>136525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17</xdr:col>
      <xdr:colOff>0</xdr:colOff>
      <xdr:row>29</xdr:row>
      <xdr:rowOff>82550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18</xdr:col>
      <xdr:colOff>0</xdr:colOff>
      <xdr:row>29</xdr:row>
      <xdr:rowOff>82550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200025</xdr:colOff>
      <xdr:row>27</xdr:row>
      <xdr:rowOff>155575</xdr:rowOff>
    </xdr:from>
    <xdr:to>
      <xdr:col>32</xdr:col>
      <xdr:colOff>200025</xdr:colOff>
      <xdr:row>51</xdr:row>
      <xdr:rowOff>136525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9"/>
  <sheetViews>
    <sheetView tabSelected="1" zoomScaleNormal="100" workbookViewId="0">
      <selection activeCell="G11" sqref="G11"/>
    </sheetView>
  </sheetViews>
  <sheetFormatPr baseColWidth="10" defaultRowHeight="15.5" x14ac:dyDescent="0.35"/>
  <cols>
    <col min="1" max="1" width="10.90625" style="1"/>
    <col min="2" max="2" width="12.453125" style="1" customWidth="1"/>
    <col min="3" max="16384" width="10.90625" style="1"/>
  </cols>
  <sheetData>
    <row r="3" spans="2:25" x14ac:dyDescent="0.35">
      <c r="B3" s="5" t="s">
        <v>12</v>
      </c>
      <c r="C3" s="6">
        <v>25</v>
      </c>
    </row>
    <row r="4" spans="2:25" x14ac:dyDescent="0.35">
      <c r="B4" s="5" t="s">
        <v>13</v>
      </c>
      <c r="C4" s="6">
        <v>0.1</v>
      </c>
    </row>
    <row r="5" spans="2:25" x14ac:dyDescent="0.35">
      <c r="B5" s="5" t="s">
        <v>10</v>
      </c>
      <c r="C5" s="6">
        <v>0.1</v>
      </c>
    </row>
    <row r="6" spans="2:25" x14ac:dyDescent="0.35">
      <c r="B6" s="5" t="s">
        <v>6</v>
      </c>
      <c r="C6" s="30">
        <v>1E-14</v>
      </c>
    </row>
    <row r="8" spans="2:25" ht="16" thickBot="1" x14ac:dyDescent="0.4"/>
    <row r="9" spans="2:25" ht="16" thickBot="1" x14ac:dyDescent="0.4">
      <c r="C9" s="15" t="s">
        <v>5</v>
      </c>
      <c r="D9" s="16" t="s">
        <v>0</v>
      </c>
      <c r="E9" s="16" t="s">
        <v>1</v>
      </c>
      <c r="F9" s="16" t="s">
        <v>2</v>
      </c>
      <c r="G9" s="16" t="s">
        <v>3</v>
      </c>
      <c r="H9" s="17" t="s">
        <v>4</v>
      </c>
    </row>
    <row r="10" spans="2:25" x14ac:dyDescent="0.35">
      <c r="C10" s="18">
        <v>0</v>
      </c>
      <c r="D10" s="13">
        <f>(($C$3*$C$4)-(C10*$C$5))/($C$3+C10)</f>
        <v>0.1</v>
      </c>
      <c r="E10" s="14">
        <f>-LOG10(D10)</f>
        <v>1</v>
      </c>
      <c r="F10" s="12"/>
      <c r="G10" s="12"/>
      <c r="H10" s="19"/>
      <c r="U10" s="2"/>
      <c r="V10" s="2"/>
    </row>
    <row r="11" spans="2:25" x14ac:dyDescent="0.35">
      <c r="C11" s="20">
        <v>1</v>
      </c>
      <c r="D11" s="7">
        <f t="shared" ref="D11:D27" si="0">(($C$3*$C$4)-(C11*$C$5))/($C$3+C11)</f>
        <v>9.2307692307692299E-2</v>
      </c>
      <c r="E11" s="8">
        <f t="shared" ref="E11:E47" si="1">-LOG10(D11)</f>
        <v>1.0347621062592121</v>
      </c>
      <c r="F11" s="6">
        <f>C11-C10</f>
        <v>1</v>
      </c>
      <c r="G11" s="7"/>
      <c r="H11" s="21"/>
      <c r="U11" s="2"/>
      <c r="V11" s="2"/>
      <c r="X11" s="2"/>
      <c r="Y11" s="2"/>
    </row>
    <row r="12" spans="2:25" x14ac:dyDescent="0.35">
      <c r="C12" s="20">
        <v>2</v>
      </c>
      <c r="D12" s="7">
        <f t="shared" si="0"/>
        <v>8.5185185185185183E-2</v>
      </c>
      <c r="E12" s="8">
        <f t="shared" si="1"/>
        <v>1.0696359281413945</v>
      </c>
      <c r="F12" s="6"/>
      <c r="G12" s="7"/>
      <c r="H12" s="21"/>
      <c r="U12" s="2"/>
      <c r="V12" s="2"/>
      <c r="X12" s="2"/>
      <c r="Y12" s="2"/>
    </row>
    <row r="13" spans="2:25" x14ac:dyDescent="0.35">
      <c r="C13" s="20">
        <v>3</v>
      </c>
      <c r="D13" s="7">
        <f t="shared" si="0"/>
        <v>7.8571428571428584E-2</v>
      </c>
      <c r="E13" s="8">
        <f t="shared" si="1"/>
        <v>1.1047353505200128</v>
      </c>
      <c r="F13" s="6"/>
      <c r="G13" s="7"/>
      <c r="H13" s="21"/>
      <c r="U13" s="2"/>
      <c r="V13" s="2"/>
      <c r="X13" s="2"/>
      <c r="Y13" s="2"/>
    </row>
    <row r="14" spans="2:25" x14ac:dyDescent="0.35">
      <c r="C14" s="20">
        <v>4</v>
      </c>
      <c r="D14" s="7">
        <f t="shared" si="0"/>
        <v>7.2413793103448282E-2</v>
      </c>
      <c r="E14" s="8">
        <f t="shared" si="1"/>
        <v>1.1401787031650368</v>
      </c>
      <c r="F14" s="6"/>
      <c r="G14" s="7"/>
      <c r="H14" s="21"/>
      <c r="U14" s="2"/>
      <c r="V14" s="2"/>
      <c r="X14" s="2"/>
      <c r="Y14" s="2"/>
    </row>
    <row r="15" spans="2:25" x14ac:dyDescent="0.35">
      <c r="C15" s="20">
        <v>5</v>
      </c>
      <c r="D15" s="7">
        <f t="shared" si="0"/>
        <v>6.6666666666666666E-2</v>
      </c>
      <c r="E15" s="8">
        <f t="shared" si="1"/>
        <v>1.1760912590556813</v>
      </c>
      <c r="F15" s="6"/>
      <c r="G15" s="7"/>
      <c r="H15" s="21"/>
      <c r="U15" s="2"/>
      <c r="V15" s="2"/>
      <c r="X15" s="2"/>
      <c r="Y15" s="2"/>
    </row>
    <row r="16" spans="2:25" x14ac:dyDescent="0.35">
      <c r="C16" s="20">
        <v>6</v>
      </c>
      <c r="D16" s="7">
        <f t="shared" si="0"/>
        <v>6.1290322580645158E-2</v>
      </c>
      <c r="E16" s="8">
        <f t="shared" si="1"/>
        <v>1.2126080928814438</v>
      </c>
      <c r="F16" s="6"/>
      <c r="G16" s="7"/>
      <c r="H16" s="21"/>
      <c r="U16" s="2"/>
      <c r="V16" s="2"/>
      <c r="X16" s="2"/>
      <c r="Y16" s="2"/>
    </row>
    <row r="17" spans="2:25" x14ac:dyDescent="0.35">
      <c r="C17" s="20">
        <v>7</v>
      </c>
      <c r="D17" s="7">
        <f t="shared" si="0"/>
        <v>5.6249999999999994E-2</v>
      </c>
      <c r="E17" s="8">
        <f t="shared" si="1"/>
        <v>1.2498774732166</v>
      </c>
      <c r="F17" s="6"/>
      <c r="G17" s="7"/>
      <c r="H17" s="21"/>
      <c r="U17" s="2"/>
      <c r="V17" s="2"/>
      <c r="X17" s="2"/>
      <c r="Y17" s="2"/>
    </row>
    <row r="18" spans="2:25" x14ac:dyDescent="0.35">
      <c r="C18" s="20">
        <v>8</v>
      </c>
      <c r="D18" s="7">
        <f t="shared" si="0"/>
        <v>5.1515151515151514E-2</v>
      </c>
      <c r="E18" s="8">
        <f t="shared" si="1"/>
        <v>1.2880650184996136</v>
      </c>
      <c r="F18" s="6"/>
      <c r="G18" s="7"/>
      <c r="H18" s="21"/>
      <c r="U18" s="2"/>
      <c r="V18" s="2"/>
      <c r="X18" s="2"/>
      <c r="Y18" s="2"/>
    </row>
    <row r="19" spans="2:25" x14ac:dyDescent="0.35">
      <c r="C19" s="20">
        <v>9</v>
      </c>
      <c r="D19" s="7">
        <f t="shared" si="0"/>
        <v>4.7058823529411764E-2</v>
      </c>
      <c r="E19" s="8">
        <f t="shared" si="1"/>
        <v>1.3273589343863303</v>
      </c>
      <c r="F19" s="6"/>
      <c r="G19" s="7"/>
      <c r="H19" s="21"/>
      <c r="U19" s="2"/>
      <c r="V19" s="2"/>
      <c r="X19" s="2"/>
      <c r="Y19" s="2"/>
    </row>
    <row r="20" spans="2:25" x14ac:dyDescent="0.35">
      <c r="C20" s="20">
        <v>10</v>
      </c>
      <c r="D20" s="7">
        <f t="shared" si="0"/>
        <v>4.2857142857142858E-2</v>
      </c>
      <c r="E20" s="8">
        <f t="shared" si="1"/>
        <v>1.3679767852945943</v>
      </c>
      <c r="F20" s="6"/>
      <c r="G20" s="7"/>
      <c r="H20" s="21"/>
      <c r="U20" s="2"/>
      <c r="V20" s="2"/>
      <c r="X20" s="2"/>
      <c r="Y20" s="2"/>
    </row>
    <row r="21" spans="2:25" x14ac:dyDescent="0.35">
      <c r="C21" s="20">
        <v>12</v>
      </c>
      <c r="D21" s="7">
        <f t="shared" si="0"/>
        <v>3.513513513513513E-2</v>
      </c>
      <c r="E21" s="8">
        <f t="shared" si="1"/>
        <v>1.4542583717601583</v>
      </c>
      <c r="F21" s="6"/>
      <c r="G21" s="7"/>
      <c r="H21" s="21"/>
      <c r="U21" s="2"/>
      <c r="V21" s="2"/>
      <c r="X21" s="2"/>
      <c r="Y21" s="2"/>
    </row>
    <row r="22" spans="2:25" x14ac:dyDescent="0.35">
      <c r="C22" s="20">
        <v>15</v>
      </c>
      <c r="D22" s="7">
        <f t="shared" si="0"/>
        <v>2.5000000000000001E-2</v>
      </c>
      <c r="E22" s="8">
        <f t="shared" si="1"/>
        <v>1.6020599913279623</v>
      </c>
      <c r="F22" s="6"/>
      <c r="G22" s="7"/>
      <c r="H22" s="21"/>
      <c r="U22" s="2"/>
      <c r="V22" s="2"/>
      <c r="X22" s="2"/>
      <c r="Y22" s="2"/>
    </row>
    <row r="23" spans="2:25" x14ac:dyDescent="0.35">
      <c r="C23" s="20">
        <v>18</v>
      </c>
      <c r="D23" s="7">
        <f t="shared" si="0"/>
        <v>1.627906976744186E-2</v>
      </c>
      <c r="E23" s="8">
        <f t="shared" si="1"/>
        <v>1.7883704155653297</v>
      </c>
      <c r="F23" s="6"/>
      <c r="G23" s="7"/>
      <c r="H23" s="21"/>
      <c r="U23" s="2"/>
      <c r="V23" s="2"/>
      <c r="X23" s="2"/>
      <c r="Y23" s="2"/>
    </row>
    <row r="24" spans="2:25" x14ac:dyDescent="0.35">
      <c r="C24" s="20">
        <v>20</v>
      </c>
      <c r="D24" s="7">
        <f t="shared" si="0"/>
        <v>1.1111111111111112E-2</v>
      </c>
      <c r="E24" s="8">
        <f t="shared" si="1"/>
        <v>1.9542425094393248</v>
      </c>
      <c r="F24" s="6"/>
      <c r="G24" s="7"/>
      <c r="H24" s="21"/>
      <c r="U24" s="2"/>
      <c r="V24" s="2"/>
      <c r="X24" s="2"/>
      <c r="Y24" s="2"/>
    </row>
    <row r="25" spans="2:25" x14ac:dyDescent="0.35">
      <c r="C25" s="20">
        <v>22</v>
      </c>
      <c r="D25" s="7">
        <f t="shared" si="0"/>
        <v>6.3829787234042515E-3</v>
      </c>
      <c r="E25" s="8">
        <f t="shared" si="1"/>
        <v>2.1949766032160554</v>
      </c>
      <c r="F25" s="6"/>
      <c r="G25" s="7"/>
      <c r="H25" s="21"/>
    </row>
    <row r="26" spans="2:25" x14ac:dyDescent="0.35">
      <c r="C26" s="20">
        <v>23</v>
      </c>
      <c r="D26" s="7">
        <f t="shared" si="0"/>
        <v>4.1666666666666614E-3</v>
      </c>
      <c r="E26" s="8">
        <f t="shared" si="1"/>
        <v>2.3802112417116064</v>
      </c>
      <c r="F26" s="6"/>
      <c r="G26" s="7"/>
      <c r="H26" s="21"/>
      <c r="U26" s="2"/>
      <c r="V26" s="2"/>
      <c r="X26" s="2"/>
    </row>
    <row r="27" spans="2:25" x14ac:dyDescent="0.35">
      <c r="C27" s="20">
        <v>24</v>
      </c>
      <c r="D27" s="7">
        <f t="shared" si="0"/>
        <v>2.0408163265306051E-3</v>
      </c>
      <c r="E27" s="8">
        <f t="shared" si="1"/>
        <v>2.6901960800285152</v>
      </c>
      <c r="F27" s="6"/>
      <c r="G27" s="7"/>
      <c r="H27" s="21"/>
      <c r="U27" s="2"/>
      <c r="V27" s="2"/>
      <c r="X27" s="2"/>
    </row>
    <row r="28" spans="2:25" x14ac:dyDescent="0.35">
      <c r="B28" s="29" t="s">
        <v>11</v>
      </c>
      <c r="C28" s="22">
        <v>25</v>
      </c>
      <c r="D28" s="10">
        <v>9.9999999999999995E-8</v>
      </c>
      <c r="E28" s="11">
        <f t="shared" si="1"/>
        <v>7</v>
      </c>
      <c r="F28" s="9"/>
      <c r="G28" s="10"/>
      <c r="H28" s="23"/>
    </row>
    <row r="29" spans="2:25" x14ac:dyDescent="0.35">
      <c r="C29" s="20">
        <v>26</v>
      </c>
      <c r="D29" s="7">
        <f t="shared" ref="D29:D47" si="2">$C$6/(((C29-$C$3)*$C$5)/($C$3+C29))</f>
        <v>5.0999999999999997E-12</v>
      </c>
      <c r="E29" s="8">
        <f>-LOG10(D29)</f>
        <v>11.292429823902063</v>
      </c>
      <c r="F29" s="6"/>
      <c r="G29" s="7"/>
      <c r="H29" s="21"/>
    </row>
    <row r="30" spans="2:25" x14ac:dyDescent="0.35">
      <c r="C30" s="20">
        <v>27</v>
      </c>
      <c r="D30" s="7">
        <f t="shared" si="2"/>
        <v>2.5999999999999998E-12</v>
      </c>
      <c r="E30" s="8">
        <f t="shared" ref="E30:E38" si="3">-LOG10(D30)</f>
        <v>11.585026652029182</v>
      </c>
      <c r="F30" s="6"/>
      <c r="G30" s="7"/>
      <c r="H30" s="21"/>
    </row>
    <row r="31" spans="2:25" x14ac:dyDescent="0.35">
      <c r="C31" s="20">
        <v>28</v>
      </c>
      <c r="D31" s="7">
        <f t="shared" si="2"/>
        <v>1.7666666666666665E-12</v>
      </c>
      <c r="E31" s="8">
        <f t="shared" si="3"/>
        <v>11.752845385118873</v>
      </c>
      <c r="F31" s="6"/>
      <c r="G31" s="7"/>
      <c r="H31" s="21"/>
    </row>
    <row r="32" spans="2:25" x14ac:dyDescent="0.35">
      <c r="C32" s="20">
        <v>29</v>
      </c>
      <c r="D32" s="7">
        <f t="shared" si="2"/>
        <v>1.3499999999999999E-12</v>
      </c>
      <c r="E32" s="8">
        <f t="shared" si="3"/>
        <v>11.869666231504993</v>
      </c>
      <c r="F32" s="6"/>
      <c r="G32" s="7"/>
      <c r="H32" s="21"/>
    </row>
    <row r="33" spans="3:24" x14ac:dyDescent="0.35">
      <c r="C33" s="20">
        <v>30</v>
      </c>
      <c r="D33" s="7">
        <f t="shared" si="2"/>
        <v>1.1E-12</v>
      </c>
      <c r="E33" s="8">
        <f t="shared" si="3"/>
        <v>11.958607314841775</v>
      </c>
      <c r="F33" s="6"/>
      <c r="G33" s="7"/>
      <c r="H33" s="21"/>
    </row>
    <row r="34" spans="3:24" x14ac:dyDescent="0.35">
      <c r="C34" s="20">
        <v>35</v>
      </c>
      <c r="D34" s="7">
        <f t="shared" si="2"/>
        <v>5.9999999999999997E-13</v>
      </c>
      <c r="E34" s="8">
        <f t="shared" si="3"/>
        <v>12.221848749616356</v>
      </c>
      <c r="F34" s="6"/>
      <c r="G34" s="7"/>
      <c r="H34" s="21"/>
    </row>
    <row r="35" spans="3:24" x14ac:dyDescent="0.35">
      <c r="C35" s="20">
        <v>40</v>
      </c>
      <c r="D35" s="7">
        <f t="shared" si="2"/>
        <v>4.3333333333333332E-13</v>
      </c>
      <c r="E35" s="8">
        <f t="shared" si="3"/>
        <v>12.363177902412826</v>
      </c>
      <c r="F35" s="6"/>
      <c r="G35" s="7"/>
      <c r="H35" s="21"/>
    </row>
    <row r="36" spans="3:24" x14ac:dyDescent="0.35">
      <c r="C36" s="20">
        <v>45</v>
      </c>
      <c r="D36" s="7">
        <f t="shared" si="2"/>
        <v>3.5000000000000002E-13</v>
      </c>
      <c r="E36" s="8">
        <f t="shared" si="3"/>
        <v>12.455931955649724</v>
      </c>
      <c r="F36" s="6"/>
      <c r="G36" s="7"/>
      <c r="H36" s="21"/>
    </row>
    <row r="37" spans="3:24" x14ac:dyDescent="0.35">
      <c r="C37" s="20">
        <v>50</v>
      </c>
      <c r="D37" s="7">
        <f t="shared" si="2"/>
        <v>2.9999999999999998E-13</v>
      </c>
      <c r="E37" s="8">
        <f t="shared" si="3"/>
        <v>12.522878745280337</v>
      </c>
      <c r="F37" s="6"/>
      <c r="G37" s="7"/>
      <c r="H37" s="21"/>
    </row>
    <row r="38" spans="3:24" x14ac:dyDescent="0.35">
      <c r="C38" s="20">
        <v>55</v>
      </c>
      <c r="D38" s="7">
        <f t="shared" si="2"/>
        <v>2.6666666666666667E-13</v>
      </c>
      <c r="E38" s="8">
        <f t="shared" si="3"/>
        <v>12.574031267727719</v>
      </c>
      <c r="F38" s="6"/>
      <c r="G38" s="7"/>
      <c r="H38" s="21"/>
      <c r="U38" s="2"/>
      <c r="V38" s="2"/>
      <c r="X38" s="2"/>
    </row>
    <row r="39" spans="3:24" x14ac:dyDescent="0.35">
      <c r="C39" s="20">
        <v>60</v>
      </c>
      <c r="D39" s="7">
        <f t="shared" si="2"/>
        <v>2.4285714285714285E-13</v>
      </c>
      <c r="E39" s="8">
        <f t="shared" si="1"/>
        <v>12.614649118635983</v>
      </c>
      <c r="F39" s="6"/>
      <c r="G39" s="7"/>
      <c r="H39" s="21"/>
      <c r="U39" s="2"/>
      <c r="V39" s="2"/>
      <c r="X39" s="2"/>
    </row>
    <row r="40" spans="3:24" x14ac:dyDescent="0.35">
      <c r="C40" s="20">
        <v>65</v>
      </c>
      <c r="D40" s="7">
        <f t="shared" si="2"/>
        <v>2.25E-13</v>
      </c>
      <c r="E40" s="8">
        <f t="shared" si="1"/>
        <v>12.647817481888637</v>
      </c>
      <c r="F40" s="6"/>
      <c r="G40" s="7"/>
      <c r="H40" s="21"/>
    </row>
    <row r="41" spans="3:24" x14ac:dyDescent="0.35">
      <c r="C41" s="20">
        <v>70</v>
      </c>
      <c r="D41" s="7">
        <f t="shared" si="2"/>
        <v>2.111111111111111E-13</v>
      </c>
      <c r="E41" s="8">
        <f t="shared" si="1"/>
        <v>12.675488908486496</v>
      </c>
      <c r="F41" s="6"/>
      <c r="G41" s="7"/>
      <c r="H41" s="21"/>
      <c r="U41" s="2"/>
      <c r="V41" s="2"/>
      <c r="X41" s="2"/>
    </row>
    <row r="42" spans="3:24" x14ac:dyDescent="0.35">
      <c r="C42" s="20">
        <v>75</v>
      </c>
      <c r="D42" s="7">
        <f t="shared" si="2"/>
        <v>1.9999999999999998E-13</v>
      </c>
      <c r="E42" s="8">
        <f t="shared" si="1"/>
        <v>12.698970004336019</v>
      </c>
      <c r="F42" s="6"/>
      <c r="G42" s="7"/>
      <c r="H42" s="21"/>
    </row>
    <row r="43" spans="3:24" x14ac:dyDescent="0.35">
      <c r="C43" s="20">
        <v>80</v>
      </c>
      <c r="D43" s="7">
        <f t="shared" si="2"/>
        <v>1.909090909090909E-13</v>
      </c>
      <c r="E43" s="8">
        <f t="shared" si="1"/>
        <v>12.719173390424306</v>
      </c>
      <c r="F43" s="6"/>
      <c r="G43" s="7"/>
      <c r="H43" s="21"/>
      <c r="U43" s="2"/>
      <c r="V43" s="2"/>
      <c r="X43" s="2"/>
    </row>
    <row r="44" spans="3:24" x14ac:dyDescent="0.35">
      <c r="C44" s="20">
        <v>85</v>
      </c>
      <c r="D44" s="7">
        <f t="shared" si="2"/>
        <v>1.8333333333333335E-13</v>
      </c>
      <c r="E44" s="8">
        <f t="shared" si="1"/>
        <v>12.736758565225418</v>
      </c>
      <c r="F44" s="6"/>
      <c r="G44" s="7"/>
      <c r="H44" s="21"/>
      <c r="U44" s="2"/>
      <c r="V44" s="2"/>
      <c r="X44" s="2"/>
    </row>
    <row r="45" spans="3:24" x14ac:dyDescent="0.35">
      <c r="C45" s="20">
        <v>90</v>
      </c>
      <c r="D45" s="7">
        <f t="shared" si="2"/>
        <v>1.7692307692307691E-13</v>
      </c>
      <c r="E45" s="8">
        <f t="shared" si="1"/>
        <v>12.752215516289244</v>
      </c>
      <c r="F45" s="6"/>
      <c r="G45" s="7"/>
      <c r="H45" s="21"/>
      <c r="U45" s="2"/>
      <c r="V45" s="2"/>
      <c r="X45" s="2"/>
    </row>
    <row r="46" spans="3:24" x14ac:dyDescent="0.35">
      <c r="C46" s="20">
        <v>95</v>
      </c>
      <c r="D46" s="7">
        <f t="shared" si="2"/>
        <v>1.7142857142857144E-13</v>
      </c>
      <c r="E46" s="8">
        <f t="shared" si="1"/>
        <v>12.765916793966632</v>
      </c>
      <c r="F46" s="6"/>
      <c r="G46" s="7"/>
      <c r="H46" s="21"/>
      <c r="U46" s="2"/>
      <c r="V46" s="2"/>
      <c r="X46" s="2"/>
    </row>
    <row r="47" spans="3:24" ht="16" thickBot="1" x14ac:dyDescent="0.4">
      <c r="C47" s="24">
        <v>100</v>
      </c>
      <c r="D47" s="25">
        <f t="shared" si="2"/>
        <v>1.6666666666666667E-13</v>
      </c>
      <c r="E47" s="26">
        <f t="shared" si="1"/>
        <v>12.778151250383644</v>
      </c>
      <c r="F47" s="27"/>
      <c r="G47" s="25"/>
      <c r="H47" s="28"/>
      <c r="U47" s="2"/>
      <c r="V47" s="2"/>
      <c r="X47" s="2"/>
    </row>
    <row r="48" spans="3:24" x14ac:dyDescent="0.35">
      <c r="D48" s="2"/>
      <c r="E48" s="3"/>
      <c r="G48" s="2"/>
      <c r="H48" s="2"/>
      <c r="U48" s="2"/>
      <c r="V48" s="2"/>
      <c r="X48" s="2"/>
    </row>
    <row r="49" spans="4:24" x14ac:dyDescent="0.35">
      <c r="D49" s="2"/>
      <c r="E49" s="3"/>
      <c r="G49" s="2"/>
      <c r="H49" s="2"/>
      <c r="U49" s="2"/>
      <c r="V49" s="2"/>
      <c r="X49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50"/>
  <sheetViews>
    <sheetView zoomScaleNormal="100" workbookViewId="0">
      <selection activeCell="E6" sqref="E6"/>
    </sheetView>
  </sheetViews>
  <sheetFormatPr baseColWidth="10" defaultRowHeight="15.5" x14ac:dyDescent="0.35"/>
  <cols>
    <col min="1" max="3" width="10.90625" style="1"/>
    <col min="4" max="4" width="11.26953125" style="1" customWidth="1"/>
    <col min="5" max="16384" width="10.90625" style="1"/>
  </cols>
  <sheetData>
    <row r="3" spans="2:25" x14ac:dyDescent="0.35">
      <c r="B3" s="5" t="s">
        <v>8</v>
      </c>
      <c r="C3" s="6">
        <v>25</v>
      </c>
    </row>
    <row r="4" spans="2:25" x14ac:dyDescent="0.35">
      <c r="B4" s="5" t="s">
        <v>9</v>
      </c>
      <c r="C4" s="6">
        <v>0.01</v>
      </c>
    </row>
    <row r="5" spans="2:25" x14ac:dyDescent="0.35">
      <c r="B5" s="5" t="s">
        <v>10</v>
      </c>
      <c r="C5" s="6">
        <v>0.01</v>
      </c>
    </row>
    <row r="6" spans="2:25" x14ac:dyDescent="0.35">
      <c r="B6" s="5" t="s">
        <v>6</v>
      </c>
      <c r="C6" s="30">
        <v>1E-14</v>
      </c>
    </row>
    <row r="7" spans="2:25" x14ac:dyDescent="0.35">
      <c r="B7" s="5" t="s">
        <v>7</v>
      </c>
      <c r="C7" s="30">
        <v>1.8E-5</v>
      </c>
    </row>
    <row r="8" spans="2:25" ht="16" thickBot="1" x14ac:dyDescent="0.4"/>
    <row r="9" spans="2:25" ht="16" thickBot="1" x14ac:dyDescent="0.4">
      <c r="C9" s="15" t="s">
        <v>5</v>
      </c>
      <c r="D9" s="16" t="s">
        <v>0</v>
      </c>
      <c r="E9" s="16" t="s">
        <v>1</v>
      </c>
      <c r="F9" s="16" t="s">
        <v>2</v>
      </c>
      <c r="G9" s="16" t="s">
        <v>3</v>
      </c>
      <c r="H9" s="17" t="s">
        <v>4</v>
      </c>
    </row>
    <row r="10" spans="2:25" x14ac:dyDescent="0.35">
      <c r="C10" s="18">
        <v>0</v>
      </c>
      <c r="D10" s="13">
        <f>SQRT(C7*C4)</f>
        <v>4.242640687119285E-4</v>
      </c>
      <c r="E10" s="14">
        <f>-LOG10(D10)</f>
        <v>3.3723637474483468</v>
      </c>
      <c r="F10" s="12"/>
      <c r="G10" s="12"/>
      <c r="H10" s="19"/>
      <c r="U10" s="2"/>
      <c r="V10" s="2"/>
    </row>
    <row r="11" spans="2:25" x14ac:dyDescent="0.35">
      <c r="C11" s="20">
        <v>2</v>
      </c>
      <c r="D11" s="7">
        <f t="shared" ref="D11:D27" si="0">$C$7*((($C$4*$C$3)-(C11*$C$5))/(C11*$C$5))</f>
        <v>2.0700000000000002E-4</v>
      </c>
      <c r="E11" s="8">
        <f t="shared" ref="E11:E48" si="1">-LOG10(D11)</f>
        <v>3.6840296545430822</v>
      </c>
      <c r="F11" s="6">
        <f>C11-C10</f>
        <v>2</v>
      </c>
      <c r="G11" s="7"/>
      <c r="H11" s="21"/>
      <c r="U11" s="2"/>
      <c r="V11" s="2"/>
      <c r="X11" s="2"/>
      <c r="Y11" s="2"/>
    </row>
    <row r="12" spans="2:25" x14ac:dyDescent="0.35">
      <c r="C12" s="20">
        <v>4</v>
      </c>
      <c r="D12" s="7">
        <f t="shared" si="0"/>
        <v>9.4500000000000007E-5</v>
      </c>
      <c r="E12" s="8">
        <f t="shared" si="1"/>
        <v>4.0245681914907374</v>
      </c>
      <c r="F12" s="6"/>
      <c r="G12" s="7"/>
      <c r="H12" s="21"/>
      <c r="U12" s="2"/>
      <c r="V12" s="2"/>
      <c r="X12" s="2"/>
      <c r="Y12" s="2"/>
    </row>
    <row r="13" spans="2:25" x14ac:dyDescent="0.35">
      <c r="C13" s="20">
        <v>5</v>
      </c>
      <c r="D13" s="7">
        <f t="shared" si="0"/>
        <v>7.2000000000000002E-5</v>
      </c>
      <c r="E13" s="8">
        <f t="shared" si="1"/>
        <v>4.1426675035687319</v>
      </c>
      <c r="F13" s="6"/>
      <c r="G13" s="7"/>
      <c r="H13" s="21"/>
      <c r="U13" s="2"/>
      <c r="V13" s="2"/>
      <c r="X13" s="2"/>
      <c r="Y13" s="2"/>
    </row>
    <row r="14" spans="2:25" x14ac:dyDescent="0.35">
      <c r="C14" s="20">
        <v>6</v>
      </c>
      <c r="D14" s="7">
        <f t="shared" si="0"/>
        <v>5.700000000000001E-5</v>
      </c>
      <c r="E14" s="8">
        <f t="shared" si="1"/>
        <v>4.2441251443275085</v>
      </c>
      <c r="F14" s="6"/>
      <c r="G14" s="7"/>
      <c r="H14" s="21"/>
      <c r="U14" s="2"/>
      <c r="V14" s="2"/>
      <c r="X14" s="2"/>
      <c r="Y14" s="2"/>
    </row>
    <row r="15" spans="2:25" x14ac:dyDescent="0.35">
      <c r="C15" s="20">
        <v>7</v>
      </c>
      <c r="D15" s="7">
        <f t="shared" si="0"/>
        <v>4.6285714285714284E-5</v>
      </c>
      <c r="E15" s="8">
        <f t="shared" si="1"/>
        <v>4.3345530298076449</v>
      </c>
      <c r="F15" s="6"/>
      <c r="G15" s="7"/>
      <c r="H15" s="21"/>
      <c r="U15" s="2"/>
      <c r="V15" s="2"/>
      <c r="X15" s="2"/>
      <c r="Y15" s="2"/>
    </row>
    <row r="16" spans="2:25" x14ac:dyDescent="0.35">
      <c r="C16" s="20">
        <v>8</v>
      </c>
      <c r="D16" s="7">
        <f t="shared" si="0"/>
        <v>3.8249999999999995E-5</v>
      </c>
      <c r="E16" s="8">
        <f t="shared" si="1"/>
        <v>4.4173685605103641</v>
      </c>
      <c r="F16" s="6"/>
      <c r="G16" s="7"/>
      <c r="H16" s="21"/>
      <c r="U16" s="2"/>
      <c r="V16" s="2"/>
      <c r="X16" s="2"/>
      <c r="Y16" s="2"/>
    </row>
    <row r="17" spans="2:25" x14ac:dyDescent="0.35">
      <c r="C17" s="20">
        <v>9</v>
      </c>
      <c r="D17" s="7">
        <f t="shared" si="0"/>
        <v>3.2000000000000005E-5</v>
      </c>
      <c r="E17" s="8">
        <f t="shared" si="1"/>
        <v>4.4948500216800937</v>
      </c>
      <c r="F17" s="6"/>
      <c r="G17" s="7"/>
      <c r="H17" s="21"/>
      <c r="U17" s="2"/>
      <c r="V17" s="2"/>
      <c r="X17" s="2"/>
      <c r="Y17" s="2"/>
    </row>
    <row r="18" spans="2:25" x14ac:dyDescent="0.35">
      <c r="C18" s="20">
        <v>10</v>
      </c>
      <c r="D18" s="7">
        <f t="shared" si="0"/>
        <v>2.6999999999999996E-5</v>
      </c>
      <c r="E18" s="8">
        <f t="shared" si="1"/>
        <v>4.5686362358410131</v>
      </c>
      <c r="F18" s="6"/>
      <c r="G18" s="7"/>
      <c r="H18" s="21"/>
      <c r="U18" s="2"/>
      <c r="V18" s="2"/>
      <c r="X18" s="2"/>
      <c r="Y18" s="2"/>
    </row>
    <row r="19" spans="2:25" x14ac:dyDescent="0.35">
      <c r="C19" s="20">
        <v>11</v>
      </c>
      <c r="D19" s="7">
        <f t="shared" si="0"/>
        <v>2.2909090909090914E-5</v>
      </c>
      <c r="E19" s="8">
        <f t="shared" si="1"/>
        <v>4.6399921443766807</v>
      </c>
      <c r="F19" s="6"/>
      <c r="G19" s="7"/>
      <c r="H19" s="21"/>
      <c r="U19" s="2"/>
      <c r="V19" s="2"/>
      <c r="X19" s="2"/>
      <c r="Y19" s="2"/>
    </row>
    <row r="20" spans="2:25" x14ac:dyDescent="0.35">
      <c r="C20" s="20">
        <v>12</v>
      </c>
      <c r="D20" s="7">
        <f t="shared" si="0"/>
        <v>1.9500000000000003E-5</v>
      </c>
      <c r="E20" s="8">
        <f t="shared" si="1"/>
        <v>4.7099653886374817</v>
      </c>
      <c r="F20" s="6"/>
      <c r="G20" s="7"/>
      <c r="H20" s="21"/>
      <c r="U20" s="2"/>
      <c r="V20" s="2"/>
      <c r="X20" s="2"/>
      <c r="Y20" s="2"/>
    </row>
    <row r="21" spans="2:25" x14ac:dyDescent="0.35">
      <c r="C21" s="20">
        <v>13</v>
      </c>
      <c r="D21" s="7">
        <f t="shared" si="0"/>
        <v>1.6615384615384615E-5</v>
      </c>
      <c r="E21" s="8">
        <f t="shared" si="1"/>
        <v>4.7794896011559063</v>
      </c>
      <c r="F21" s="6"/>
      <c r="G21" s="7"/>
      <c r="H21" s="21"/>
      <c r="U21" s="2"/>
      <c r="V21" s="2"/>
      <c r="X21" s="2"/>
      <c r="Y21" s="2"/>
    </row>
    <row r="22" spans="2:25" x14ac:dyDescent="0.35">
      <c r="C22" s="20">
        <v>14</v>
      </c>
      <c r="D22" s="7">
        <f t="shared" si="0"/>
        <v>1.4142857142857142E-5</v>
      </c>
      <c r="E22" s="8">
        <f t="shared" si="1"/>
        <v>4.8494628454167072</v>
      </c>
      <c r="F22" s="6"/>
      <c r="G22" s="7"/>
      <c r="H22" s="21"/>
      <c r="U22" s="2"/>
      <c r="V22" s="2"/>
      <c r="X22" s="2"/>
      <c r="Y22" s="2"/>
    </row>
    <row r="23" spans="2:25" x14ac:dyDescent="0.35">
      <c r="C23" s="20">
        <v>15</v>
      </c>
      <c r="D23" s="7">
        <f t="shared" si="0"/>
        <v>1.2000000000000002E-5</v>
      </c>
      <c r="E23" s="8">
        <f t="shared" si="1"/>
        <v>4.9208187539523749</v>
      </c>
      <c r="F23" s="6"/>
      <c r="G23" s="7"/>
      <c r="H23" s="21"/>
      <c r="U23" s="2"/>
      <c r="V23" s="2"/>
      <c r="X23" s="2"/>
      <c r="Y23" s="2"/>
    </row>
    <row r="24" spans="2:25" x14ac:dyDescent="0.35">
      <c r="C24" s="20">
        <v>16</v>
      </c>
      <c r="D24" s="7">
        <f t="shared" si="0"/>
        <v>1.0125E-5</v>
      </c>
      <c r="E24" s="8">
        <f t="shared" si="1"/>
        <v>4.9946049681132942</v>
      </c>
      <c r="F24" s="6"/>
      <c r="G24" s="7"/>
      <c r="H24" s="21"/>
      <c r="U24" s="2"/>
      <c r="V24" s="2"/>
      <c r="X24" s="2"/>
      <c r="Y24" s="2"/>
    </row>
    <row r="25" spans="2:25" x14ac:dyDescent="0.35">
      <c r="C25" s="20">
        <v>17</v>
      </c>
      <c r="D25" s="7">
        <f t="shared" si="0"/>
        <v>8.4705882352941166E-6</v>
      </c>
      <c r="E25" s="8">
        <f t="shared" si="1"/>
        <v>5.0720864292830239</v>
      </c>
      <c r="F25" s="6"/>
      <c r="G25" s="7"/>
      <c r="H25" s="21"/>
    </row>
    <row r="26" spans="2:25" x14ac:dyDescent="0.35">
      <c r="C26" s="20">
        <v>20</v>
      </c>
      <c r="D26" s="7">
        <f t="shared" si="0"/>
        <v>4.4999999999999993E-6</v>
      </c>
      <c r="E26" s="8">
        <f t="shared" si="1"/>
        <v>5.346787486224656</v>
      </c>
      <c r="F26" s="6"/>
      <c r="G26" s="7"/>
      <c r="H26" s="21"/>
      <c r="U26" s="2"/>
      <c r="V26" s="2"/>
      <c r="X26" s="2"/>
    </row>
    <row r="27" spans="2:25" x14ac:dyDescent="0.35">
      <c r="C27" s="20">
        <v>24</v>
      </c>
      <c r="D27" s="7">
        <f t="shared" si="0"/>
        <v>7.5000000000000076E-7</v>
      </c>
      <c r="E27" s="8">
        <f t="shared" si="1"/>
        <v>6.1249387366082999</v>
      </c>
      <c r="F27" s="6"/>
      <c r="G27" s="7"/>
      <c r="H27" s="21"/>
      <c r="U27" s="2"/>
      <c r="V27" s="2"/>
      <c r="X27" s="2"/>
    </row>
    <row r="28" spans="2:25" x14ac:dyDescent="0.35">
      <c r="B28" s="29" t="s">
        <v>11</v>
      </c>
      <c r="C28" s="22">
        <v>25</v>
      </c>
      <c r="D28" s="10">
        <f>SQRT(($C$6*$C$7)/$C$4)</f>
        <v>4.2426406871192849E-9</v>
      </c>
      <c r="E28" s="11">
        <f t="shared" si="1"/>
        <v>8.3723637474483468</v>
      </c>
      <c r="F28" s="9"/>
      <c r="G28" s="10"/>
      <c r="H28" s="23"/>
    </row>
    <row r="29" spans="2:25" x14ac:dyDescent="0.35">
      <c r="C29" s="20">
        <v>26</v>
      </c>
      <c r="D29" s="7">
        <f t="shared" ref="D29:D48" si="2">$C$6/(((C29-$C$3)*$C$5)/(C29+$C$3))</f>
        <v>5.1000000000000005E-11</v>
      </c>
      <c r="E29" s="8">
        <f>-LOG10(D29)</f>
        <v>10.292429823902063</v>
      </c>
      <c r="F29" s="6"/>
      <c r="G29" s="7"/>
      <c r="H29" s="21"/>
    </row>
    <row r="30" spans="2:25" x14ac:dyDescent="0.35">
      <c r="C30" s="20">
        <v>27</v>
      </c>
      <c r="D30" s="7">
        <f t="shared" si="2"/>
        <v>2.6000000000000001E-11</v>
      </c>
      <c r="E30" s="8">
        <f t="shared" ref="E30:E38" si="3">-LOG10(D30)</f>
        <v>10.585026652029182</v>
      </c>
      <c r="F30" s="6"/>
      <c r="G30" s="7"/>
      <c r="H30" s="21"/>
    </row>
    <row r="31" spans="2:25" x14ac:dyDescent="0.35">
      <c r="C31" s="20">
        <v>28</v>
      </c>
      <c r="D31" s="7">
        <f t="shared" si="2"/>
        <v>1.7666666666666667E-11</v>
      </c>
      <c r="E31" s="8">
        <f t="shared" si="3"/>
        <v>10.752845385118873</v>
      </c>
      <c r="F31" s="6"/>
      <c r="G31" s="7"/>
      <c r="H31" s="21"/>
    </row>
    <row r="32" spans="2:25" x14ac:dyDescent="0.35">
      <c r="C32" s="20">
        <v>30</v>
      </c>
      <c r="D32" s="7">
        <f t="shared" si="2"/>
        <v>1.1000000000000001E-11</v>
      </c>
      <c r="E32" s="8">
        <f t="shared" si="3"/>
        <v>10.958607314841775</v>
      </c>
      <c r="F32" s="6"/>
      <c r="G32" s="7"/>
      <c r="H32" s="21"/>
    </row>
    <row r="33" spans="3:24" x14ac:dyDescent="0.35">
      <c r="C33" s="20">
        <v>32</v>
      </c>
      <c r="D33" s="7">
        <f t="shared" si="2"/>
        <v>8.1428571428571422E-12</v>
      </c>
      <c r="E33" s="8">
        <f t="shared" si="3"/>
        <v>11.089223184341765</v>
      </c>
      <c r="F33" s="6"/>
      <c r="G33" s="7"/>
      <c r="H33" s="21"/>
    </row>
    <row r="34" spans="3:24" x14ac:dyDescent="0.35">
      <c r="C34" s="20">
        <v>34</v>
      </c>
      <c r="D34" s="7">
        <f t="shared" si="2"/>
        <v>6.5555555555555553E-12</v>
      </c>
      <c r="E34" s="8">
        <f t="shared" si="3"/>
        <v>11.183390497797181</v>
      </c>
      <c r="F34" s="6"/>
      <c r="G34" s="7"/>
      <c r="H34" s="21"/>
    </row>
    <row r="35" spans="3:24" x14ac:dyDescent="0.35">
      <c r="C35" s="20">
        <v>36</v>
      </c>
      <c r="D35" s="7">
        <f t="shared" si="2"/>
        <v>5.5454545454545458E-12</v>
      </c>
      <c r="E35" s="8">
        <f t="shared" si="3"/>
        <v>11.256062850147458</v>
      </c>
      <c r="F35" s="6"/>
      <c r="G35" s="7"/>
      <c r="H35" s="21"/>
    </row>
    <row r="36" spans="3:24" x14ac:dyDescent="0.35">
      <c r="C36" s="20">
        <v>38</v>
      </c>
      <c r="D36" s="7">
        <f t="shared" si="2"/>
        <v>4.8461538461538453E-12</v>
      </c>
      <c r="E36" s="8">
        <f t="shared" si="3"/>
        <v>11.314602802853255</v>
      </c>
      <c r="F36" s="6"/>
      <c r="G36" s="7"/>
      <c r="H36" s="21"/>
    </row>
    <row r="37" spans="3:24" x14ac:dyDescent="0.35">
      <c r="C37" s="20">
        <v>40</v>
      </c>
      <c r="D37" s="7">
        <f t="shared" si="2"/>
        <v>4.3333333333333337E-12</v>
      </c>
      <c r="E37" s="8">
        <f t="shared" si="3"/>
        <v>11.363177902412826</v>
      </c>
      <c r="F37" s="6"/>
      <c r="G37" s="7"/>
      <c r="H37" s="21"/>
    </row>
    <row r="38" spans="3:24" x14ac:dyDescent="0.35">
      <c r="C38" s="20">
        <v>42</v>
      </c>
      <c r="D38" s="7">
        <f t="shared" si="2"/>
        <v>3.941176470588235E-12</v>
      </c>
      <c r="E38" s="8">
        <f t="shared" si="3"/>
        <v>11.404374118677447</v>
      </c>
      <c r="F38" s="6"/>
      <c r="G38" s="7"/>
      <c r="H38" s="21"/>
      <c r="U38" s="2"/>
      <c r="V38" s="2"/>
      <c r="X38" s="2"/>
    </row>
    <row r="39" spans="3:24" x14ac:dyDescent="0.35">
      <c r="C39" s="20">
        <v>44</v>
      </c>
      <c r="D39" s="7">
        <f t="shared" si="2"/>
        <v>3.631578947368421E-12</v>
      </c>
      <c r="E39" s="8">
        <f t="shared" si="1"/>
        <v>11.439904510215573</v>
      </c>
      <c r="F39" s="6"/>
      <c r="G39" s="7"/>
      <c r="H39" s="21"/>
      <c r="U39" s="2"/>
      <c r="V39" s="2"/>
      <c r="X39" s="2"/>
    </row>
    <row r="40" spans="3:24" x14ac:dyDescent="0.35">
      <c r="C40" s="20">
        <v>46</v>
      </c>
      <c r="D40" s="7">
        <f t="shared" si="2"/>
        <v>3.380952380952381E-12</v>
      </c>
      <c r="E40" s="8">
        <f t="shared" si="1"/>
        <v>11.470960946014843</v>
      </c>
      <c r="F40" s="6"/>
      <c r="G40" s="7"/>
      <c r="H40" s="21"/>
    </row>
    <row r="41" spans="3:24" x14ac:dyDescent="0.35">
      <c r="C41" s="20">
        <v>48</v>
      </c>
      <c r="D41" s="7">
        <f t="shared" si="2"/>
        <v>3.1739130434782608E-12</v>
      </c>
      <c r="E41" s="8">
        <f t="shared" si="1"/>
        <v>11.498404975897136</v>
      </c>
      <c r="F41" s="6"/>
      <c r="G41" s="7"/>
      <c r="H41" s="21"/>
      <c r="U41" s="2"/>
      <c r="V41" s="2"/>
      <c r="X41" s="2"/>
    </row>
    <row r="42" spans="3:24" x14ac:dyDescent="0.35">
      <c r="C42" s="20">
        <v>50</v>
      </c>
      <c r="D42" s="7">
        <f t="shared" si="2"/>
        <v>2.9999999999999997E-12</v>
      </c>
      <c r="E42" s="8">
        <f t="shared" si="1"/>
        <v>11.522878745280337</v>
      </c>
      <c r="F42" s="6"/>
      <c r="G42" s="7"/>
      <c r="H42" s="21"/>
    </row>
    <row r="43" spans="3:24" x14ac:dyDescent="0.35">
      <c r="C43" s="20">
        <v>52</v>
      </c>
      <c r="D43" s="7">
        <f t="shared" si="2"/>
        <v>2.8518518518518515E-12</v>
      </c>
      <c r="E43" s="8">
        <f t="shared" si="1"/>
        <v>11.544873038986506</v>
      </c>
      <c r="F43" s="6"/>
      <c r="G43" s="7"/>
      <c r="H43" s="21"/>
      <c r="U43" s="2"/>
      <c r="V43" s="2"/>
      <c r="X43" s="2"/>
    </row>
    <row r="44" spans="3:24" x14ac:dyDescent="0.35">
      <c r="C44" s="20">
        <v>54</v>
      </c>
      <c r="D44" s="7">
        <f t="shared" si="2"/>
        <v>2.7241379310344827E-12</v>
      </c>
      <c r="E44" s="8">
        <f t="shared" si="1"/>
        <v>11.564770906608514</v>
      </c>
      <c r="F44" s="6"/>
      <c r="G44" s="7"/>
      <c r="H44" s="21"/>
      <c r="U44" s="2"/>
      <c r="V44" s="2"/>
      <c r="X44" s="2"/>
    </row>
    <row r="45" spans="3:24" x14ac:dyDescent="0.35">
      <c r="C45" s="20">
        <v>56</v>
      </c>
      <c r="D45" s="7">
        <f t="shared" si="2"/>
        <v>2.6129032258064516E-12</v>
      </c>
      <c r="E45" s="8">
        <f t="shared" si="1"/>
        <v>11.582876674955623</v>
      </c>
      <c r="F45" s="6"/>
      <c r="G45" s="7"/>
      <c r="H45" s="21"/>
      <c r="U45" s="2"/>
      <c r="V45" s="2"/>
      <c r="X45" s="2"/>
    </row>
    <row r="46" spans="3:24" x14ac:dyDescent="0.35">
      <c r="C46" s="20">
        <v>58</v>
      </c>
      <c r="D46" s="7">
        <f t="shared" si="2"/>
        <v>2.5151515151515152E-12</v>
      </c>
      <c r="E46" s="8">
        <f t="shared" si="1"/>
        <v>11.599435847501814</v>
      </c>
      <c r="F46" s="6"/>
      <c r="G46" s="7"/>
      <c r="H46" s="21"/>
      <c r="U46" s="2"/>
      <c r="V46" s="2"/>
      <c r="X46" s="2"/>
    </row>
    <row r="47" spans="3:24" x14ac:dyDescent="0.35">
      <c r="C47" s="20">
        <v>60</v>
      </c>
      <c r="D47" s="7">
        <f t="shared" si="2"/>
        <v>2.4285714285714283E-12</v>
      </c>
      <c r="E47" s="8">
        <f t="shared" si="1"/>
        <v>11.614649118635983</v>
      </c>
      <c r="F47" s="6"/>
      <c r="G47" s="7"/>
      <c r="H47" s="21"/>
      <c r="U47" s="2"/>
      <c r="V47" s="2"/>
      <c r="X47" s="2"/>
    </row>
    <row r="48" spans="3:24" ht="16" thickBot="1" x14ac:dyDescent="0.4">
      <c r="C48" s="24">
        <v>70</v>
      </c>
      <c r="D48" s="25">
        <f t="shared" si="2"/>
        <v>2.111111111111111E-12</v>
      </c>
      <c r="E48" s="26">
        <f t="shared" si="1"/>
        <v>11.675488908486496</v>
      </c>
      <c r="F48" s="27"/>
      <c r="G48" s="25"/>
      <c r="H48" s="28"/>
      <c r="U48" s="2"/>
      <c r="V48" s="2"/>
      <c r="X48" s="2"/>
    </row>
    <row r="49" spans="4:24" x14ac:dyDescent="0.35">
      <c r="D49" s="4"/>
      <c r="E49" s="3"/>
      <c r="G49" s="2"/>
      <c r="H49" s="2"/>
      <c r="U49" s="2"/>
      <c r="V49" s="2"/>
      <c r="X49" s="2"/>
    </row>
    <row r="50" spans="4:24" x14ac:dyDescent="0.35">
      <c r="D50" s="4"/>
      <c r="E50" s="3"/>
      <c r="G50" s="2"/>
      <c r="H50" s="2"/>
      <c r="U50" s="2"/>
      <c r="V50" s="2"/>
      <c r="X50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Primera derivada AF</vt:lpstr>
      <vt:lpstr>Primera derivada 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Andres Fonseca Benitez</dc:creator>
  <cp:lastModifiedBy>Cristhian Andres Fonseca Benitez</cp:lastModifiedBy>
  <dcterms:created xsi:type="dcterms:W3CDTF">2024-08-31T01:23:25Z</dcterms:created>
  <dcterms:modified xsi:type="dcterms:W3CDTF">2024-09-01T21:46:17Z</dcterms:modified>
</cp:coreProperties>
</file>